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40" yWindow="240" windowWidth="15180" windowHeight="11360" tabRatio="500"/>
  </bookViews>
  <sheets>
    <sheet name="Distanza radice quadrata" sheetId="8" r:id="rId1"/>
    <sheet name="Chi2" sheetId="2" r:id="rId2"/>
    <sheet name="Funzione di Kosambi" sheetId="1" r:id="rId3"/>
    <sheet name="GD" sheetId="7" r:id="rId4"/>
    <sheet name="GD (2)" sheetId="10" r:id="rId5"/>
    <sheet name="Locus1 GD" sheetId="11" r:id="rId6"/>
    <sheet name="Locus2 GD" sheetId="12" r:id="rId7"/>
    <sheet name="Tot GD" sheetId="13" r:id="rId8"/>
    <sheet name="PCoA" sheetId="14" r:id="rId9"/>
    <sheet name="D (2)" sheetId="9" r:id="rId10"/>
    <sheet name="D" sheetId="4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2" i="1"/>
  <c r="F8" i="1"/>
  <c r="F10" i="1"/>
  <c r="F11" i="1"/>
  <c r="F13" i="1"/>
  <c r="C14" i="1"/>
  <c r="D14" i="1"/>
  <c r="E14" i="1"/>
  <c r="F14" i="1"/>
  <c r="F17" i="8"/>
  <c r="F18" i="8"/>
  <c r="I17" i="8"/>
  <c r="K17" i="8"/>
  <c r="E16" i="8"/>
  <c r="E17" i="8"/>
  <c r="F16" i="8"/>
  <c r="I16" i="8"/>
  <c r="K16" i="8"/>
  <c r="D15" i="8"/>
  <c r="D17" i="8"/>
  <c r="F15" i="8"/>
  <c r="I15" i="8"/>
  <c r="K15" i="8"/>
  <c r="D14" i="8"/>
  <c r="D16" i="8"/>
  <c r="E14" i="8"/>
  <c r="E15" i="8"/>
  <c r="C14" i="8"/>
  <c r="C15" i="8"/>
  <c r="C16" i="8"/>
  <c r="C17" i="8"/>
  <c r="F14" i="8"/>
  <c r="I14" i="8"/>
  <c r="K14" i="8"/>
  <c r="K7" i="8"/>
  <c r="K6" i="8"/>
  <c r="K5" i="8"/>
  <c r="K4" i="8"/>
  <c r="K18" i="8"/>
  <c r="K8" i="8"/>
  <c r="J17" i="8"/>
  <c r="J16" i="8"/>
  <c r="J15" i="8"/>
  <c r="J14" i="8"/>
  <c r="J5" i="8"/>
  <c r="J6" i="8"/>
  <c r="J7" i="8"/>
  <c r="J4" i="8"/>
  <c r="F7" i="8"/>
  <c r="I7" i="8"/>
  <c r="E6" i="8"/>
  <c r="E7" i="8"/>
  <c r="F6" i="8"/>
  <c r="I6" i="8"/>
  <c r="D5" i="8"/>
  <c r="D7" i="8"/>
  <c r="F5" i="8"/>
  <c r="I5" i="8"/>
  <c r="C4" i="8"/>
  <c r="C5" i="8"/>
  <c r="C6" i="8"/>
  <c r="C7" i="8"/>
  <c r="D4" i="8"/>
  <c r="D6" i="8"/>
  <c r="E4" i="8"/>
  <c r="E5" i="8"/>
  <c r="F4" i="8"/>
  <c r="I4" i="8"/>
  <c r="E24" i="2"/>
  <c r="F24" i="2"/>
  <c r="G24" i="2"/>
  <c r="E25" i="2"/>
  <c r="F25" i="2"/>
  <c r="G25" i="2"/>
  <c r="G29" i="2"/>
  <c r="E6" i="2"/>
  <c r="F6" i="2"/>
  <c r="E5" i="2"/>
  <c r="F5" i="2"/>
  <c r="G5" i="2"/>
  <c r="G6" i="2"/>
  <c r="G10" i="2"/>
  <c r="C15" i="1"/>
  <c r="D15" i="1"/>
  <c r="E15" i="1"/>
  <c r="F15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7" i="1"/>
  <c r="D7" i="1"/>
  <c r="E7" i="1"/>
  <c r="F7" i="1"/>
</calcChain>
</file>

<file path=xl/sharedStrings.xml><?xml version="1.0" encoding="utf-8"?>
<sst xmlns="http://schemas.openxmlformats.org/spreadsheetml/2006/main" count="227" uniqueCount="93">
  <si>
    <t>Cab</t>
  </si>
  <si>
    <t>(1+2Cab)</t>
  </si>
  <si>
    <t>(1-2Cab)</t>
  </si>
  <si>
    <t>(1+2Cab)/(1-2Cab)</t>
  </si>
  <si>
    <t>Xab  (1/4*ln)</t>
  </si>
  <si>
    <t>Tratto da Barcaccia e Falcinelli "Genetica e genomica" Vol.3 (pag. 972)</t>
  </si>
  <si>
    <t>In giallo sono mostrati i valori di Cab che generano delle distanze Xab inferiori a 0,5 cM</t>
  </si>
  <si>
    <t>d^2</t>
  </si>
  <si>
    <t>d^2/e</t>
  </si>
  <si>
    <t>o (observed)</t>
  </si>
  <si>
    <t>e (expected)</t>
  </si>
  <si>
    <t>d (observed-expected)</t>
  </si>
  <si>
    <t>chi-square</t>
  </si>
  <si>
    <t>df = 1</t>
  </si>
  <si>
    <t>17 vs 13</t>
  </si>
  <si>
    <t>18 vs 12</t>
  </si>
  <si>
    <t>19 vs 11</t>
  </si>
  <si>
    <t>20 vs 10</t>
  </si>
  <si>
    <t>21 vs 9</t>
  </si>
  <si>
    <t>22 vs 8</t>
  </si>
  <si>
    <t>Esercizio 1</t>
  </si>
  <si>
    <t>P = 0,05</t>
  </si>
  <si>
    <t>P = 0,01</t>
  </si>
  <si>
    <t>Reject</t>
  </si>
  <si>
    <t>Accept</t>
  </si>
  <si>
    <t>Band present (a-)</t>
  </si>
  <si>
    <t>Band absent (--)</t>
  </si>
  <si>
    <t>AFLP marker segregation</t>
  </si>
  <si>
    <t>Band ratio (a- vs --)</t>
  </si>
  <si>
    <t>Chi-square</t>
  </si>
  <si>
    <t>P = 0,001</t>
  </si>
  <si>
    <t>15 vs 15</t>
  </si>
  <si>
    <t>16 vs 14</t>
  </si>
  <si>
    <t>Hypothesis 1:1</t>
  </si>
  <si>
    <t>Hypothesis 3:1</t>
  </si>
  <si>
    <t>Genotype</t>
  </si>
  <si>
    <t>Vedi anche slide 3 del file "TGB(Esercizi mappatura).ppt"</t>
  </si>
  <si>
    <t>Locus1</t>
  </si>
  <si>
    <t>Locus2</t>
  </si>
  <si>
    <t>Locus3</t>
  </si>
  <si>
    <t>Locus4</t>
  </si>
  <si>
    <t>Locus5</t>
  </si>
  <si>
    <t>Locus6</t>
  </si>
  <si>
    <t>Locus7</t>
  </si>
  <si>
    <t>Locus8</t>
  </si>
  <si>
    <t>Locus9</t>
  </si>
  <si>
    <t>Locus10</t>
  </si>
  <si>
    <t>Sample</t>
  </si>
  <si>
    <t>Pop</t>
  </si>
  <si>
    <t>Pop1</t>
  </si>
  <si>
    <t>Region1</t>
  </si>
  <si>
    <t>D</t>
  </si>
  <si>
    <t>Binary Distance</t>
  </si>
  <si>
    <t>A</t>
  </si>
  <si>
    <t>B</t>
  </si>
  <si>
    <t>C</t>
  </si>
  <si>
    <t>E</t>
  </si>
  <si>
    <t>F</t>
  </si>
  <si>
    <t>PL</t>
  </si>
  <si>
    <t>Pl</t>
  </si>
  <si>
    <t>pL</t>
  </si>
  <si>
    <t>pl</t>
  </si>
  <si>
    <t>TOTALE</t>
  </si>
  <si>
    <t>%</t>
  </si>
  <si>
    <t>P-L-</t>
  </si>
  <si>
    <t>P-ll</t>
  </si>
  <si>
    <t>ppll</t>
  </si>
  <si>
    <t>ppL-</t>
  </si>
  <si>
    <t>Fenotipo</t>
  </si>
  <si>
    <r>
      <t xml:space="preserve">Segregazione </t>
    </r>
    <r>
      <rPr>
        <b/>
        <sz val="12"/>
        <color indexed="10"/>
        <rFont val="Calibri"/>
      </rPr>
      <t>indipendente</t>
    </r>
    <r>
      <rPr>
        <b/>
        <sz val="12"/>
        <color indexed="8"/>
        <rFont val="Calibri"/>
        <family val="2"/>
      </rPr>
      <t xml:space="preserve"> (9:3:3:1)</t>
    </r>
  </si>
  <si>
    <r>
      <t xml:space="preserve">Segregazione </t>
    </r>
    <r>
      <rPr>
        <b/>
        <sz val="12"/>
        <color indexed="10"/>
        <rFont val="Calibri"/>
      </rPr>
      <t>in linkage</t>
    </r>
    <r>
      <rPr>
        <b/>
        <sz val="12"/>
        <color indexed="8"/>
        <rFont val="Calibri"/>
        <family val="2"/>
      </rPr>
      <t xml:space="preserve">  (?:?:?:?)</t>
    </r>
  </si>
  <si>
    <t>x  individui --&gt;</t>
  </si>
  <si>
    <t>SQRT(F17) =</t>
  </si>
  <si>
    <t>Vedi anche slide 41 del file: "Corso Tree genetics and breeding (Geuna).ppt"</t>
  </si>
  <si>
    <t>Calcolo della distanza di mappa Xab in funzione della percentuale di ricombinazione Cab tra due geni</t>
  </si>
  <si>
    <t>Codominant data template</t>
  </si>
  <si>
    <t>D (2)</t>
  </si>
  <si>
    <t>Codominant Genotypic Distance</t>
  </si>
  <si>
    <t>Codominant Genotypic Distance Locus1</t>
  </si>
  <si>
    <t>Codominant Genotypic Distance Locus2</t>
  </si>
  <si>
    <t>Codominant Genotypic Distance Tot</t>
  </si>
  <si>
    <t>Principal Coordinates Analysis (PCoA)</t>
  </si>
  <si>
    <t>PCoA via Covariance matrix with data standardization</t>
  </si>
  <si>
    <t>Data Sheet</t>
  </si>
  <si>
    <t>Tot GD</t>
  </si>
  <si>
    <t>Data Title</t>
  </si>
  <si>
    <t>No. Samples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</si>
  <si>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</si>
  <si>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</si>
  <si>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</si>
  <si>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</si>
  <si>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</si>
  <si>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Cum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</si>
</sst>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10"/>
      <name val="Calibri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color rgb="FFFF0000"/>
      <name val="Calibri"/>
      <scheme val="minor"/>
    </font>
    <font>
      <sz val="12"/>
      <color rgb="FF008000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2" fontId="0" fillId="0" borderId="0" xfId="0" applyNumberFormat="1"/>
    <xf numFmtId="0" fontId="3" fillId="0" borderId="0" xfId="0" applyFont="1"/>
    <xf numFmtId="2" fontId="0" fillId="2" borderId="0" xfId="0" applyNumberFormat="1" applyFill="1"/>
    <xf numFmtId="0" fontId="5" fillId="0" borderId="0" xfId="0" applyFont="1" applyAlignment="1">
      <alignment horizontal="right"/>
    </xf>
    <xf numFmtId="2" fontId="6" fillId="2" borderId="0" xfId="0" applyNumberFormat="1" applyFont="1" applyFill="1"/>
    <xf numFmtId="0" fontId="6" fillId="2" borderId="0" xfId="0" applyFont="1" applyFill="1"/>
    <xf numFmtId="2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2" fontId="7" fillId="2" borderId="0" xfId="0" applyNumberFormat="1" applyFont="1" applyFill="1"/>
    <xf numFmtId="2" fontId="7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/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9" fillId="4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Xab</c:v>
          </c:tx>
          <c:marker>
            <c:symbol val="none"/>
          </c:marker>
          <c:cat>
            <c:numRef>
              <c:f>'Funzione di Kosambi'!$B$7:$B$15</c:f>
              <c:numCache>
                <c:formatCode>0.00</c:formatCode>
                <c:ptCount val="9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</c:numCache>
            </c:numRef>
          </c:cat>
          <c:val>
            <c:numRef>
              <c:f>'Funzione di Kosambi'!$F$7:$F$14</c:f>
              <c:numCache>
                <c:formatCode>0.00</c:formatCode>
                <c:ptCount val="8"/>
                <c:pt idx="0">
                  <c:v>0.101366277027041</c:v>
                </c:pt>
                <c:pt idx="1">
                  <c:v>0.154759802101556</c:v>
                </c:pt>
                <c:pt idx="2">
                  <c:v>0.211824465096801</c:v>
                </c:pt>
                <c:pt idx="3">
                  <c:v>0.274653072167027</c:v>
                </c:pt>
                <c:pt idx="4">
                  <c:v>0.346573590279973</c:v>
                </c:pt>
                <c:pt idx="5">
                  <c:v>0.433650263847027</c:v>
                </c:pt>
                <c:pt idx="6">
                  <c:v>0.549306144334055</c:v>
                </c:pt>
                <c:pt idx="7">
                  <c:v>0.73610974479161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452184"/>
        <c:axId val="-2122913304"/>
      </c:lineChart>
      <c:catAx>
        <c:axId val="-212245218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-2122913304"/>
        <c:crosses val="autoZero"/>
        <c:auto val="1"/>
        <c:lblAlgn val="ctr"/>
        <c:lblOffset val="100"/>
        <c:noMultiLvlLbl val="0"/>
      </c:catAx>
      <c:valAx>
        <c:axId val="-2122913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Xab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122452184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Principal Coordinates (PCoA)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/>
                      <a:t>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PCoA!$B$33:$B$38</c:f>
              <c:numCache>
                <c:formatCode>0.000</c:formatCode>
                <c:ptCount val="6"/>
                <c:pt idx="0">
                  <c:v>0.213760620731406</c:v>
                </c:pt>
                <c:pt idx="1">
                  <c:v>-0.211342904285844</c:v>
                </c:pt>
                <c:pt idx="2">
                  <c:v>0.678705494431981</c:v>
                </c:pt>
                <c:pt idx="3">
                  <c:v>0.296024174877418</c:v>
                </c:pt>
                <c:pt idx="4">
                  <c:v>-0.405095710828966</c:v>
                </c:pt>
                <c:pt idx="5">
                  <c:v>-0.572051674925996</c:v>
                </c:pt>
              </c:numCache>
            </c:numRef>
          </c:xVal>
          <c:yVal>
            <c:numRef>
              <c:f>PCoA!$C$33:$C$38</c:f>
              <c:numCache>
                <c:formatCode>0.000</c:formatCode>
                <c:ptCount val="6"/>
                <c:pt idx="0">
                  <c:v>0.822749303289551</c:v>
                </c:pt>
                <c:pt idx="1">
                  <c:v>-0.215962741780872</c:v>
                </c:pt>
                <c:pt idx="2">
                  <c:v>-0.420024312374407</c:v>
                </c:pt>
                <c:pt idx="3">
                  <c:v>-0.0699058015554254</c:v>
                </c:pt>
                <c:pt idx="4">
                  <c:v>0.104249611663711</c:v>
                </c:pt>
                <c:pt idx="5">
                  <c:v>-0.221106059241978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998184"/>
        <c:axId val="2099009848"/>
      </c:scatterChart>
      <c:valAx>
        <c:axId val="214699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2099009848"/>
        <c:crosses val="autoZero"/>
        <c:crossBetween val="midCat"/>
      </c:valAx>
      <c:valAx>
        <c:axId val="2099009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21469981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</xdr:row>
      <xdr:rowOff>215900</xdr:rowOff>
    </xdr:from>
    <xdr:to>
      <xdr:col>12</xdr:col>
      <xdr:colOff>482600</xdr:colOff>
      <xdr:row>18</xdr:row>
      <xdr:rowOff>101600</xdr:rowOff>
    </xdr:to>
    <xdr:graphicFrame macro="">
      <xdr:nvGraphicFramePr>
        <xdr:cNvPr id="3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13</xdr:row>
      <xdr:rowOff>25400</xdr:rowOff>
    </xdr:from>
    <xdr:to>
      <xdr:col>5</xdr:col>
      <xdr:colOff>431800</xdr:colOff>
      <xdr:row>26</xdr:row>
      <xdr:rowOff>88900</xdr:rowOff>
    </xdr:to>
    <xdr:graphicFrame macro="">
      <xdr:nvGraphicFramePr>
        <xdr:cNvPr id="20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7" workbookViewId="0">
      <selection activeCell="C12" sqref="C12"/>
    </sheetView>
  </sheetViews>
  <sheetFormatPr baseColWidth="10" defaultRowHeight="15" x14ac:dyDescent="0"/>
  <cols>
    <col min="11" max="11" width="15.1640625" customWidth="1"/>
    <col min="12" max="12" width="6.33203125" customWidth="1"/>
  </cols>
  <sheetData>
    <row r="1" spans="1:12" ht="31" customHeight="1">
      <c r="A1" s="37" t="s">
        <v>69</v>
      </c>
      <c r="B1" s="37"/>
      <c r="C1" s="37"/>
      <c r="D1" s="37"/>
      <c r="E1" s="37"/>
      <c r="F1" s="37"/>
    </row>
    <row r="2" spans="1:12" ht="30" customHeight="1">
      <c r="C2" s="26">
        <v>0.25</v>
      </c>
      <c r="D2" s="26">
        <v>0.25</v>
      </c>
      <c r="E2" s="26">
        <v>0.25</v>
      </c>
      <c r="F2" s="26">
        <v>0.25</v>
      </c>
    </row>
    <row r="3" spans="1:12" ht="34" customHeight="1">
      <c r="C3" s="27" t="s">
        <v>58</v>
      </c>
      <c r="D3" s="27" t="s">
        <v>59</v>
      </c>
      <c r="E3" s="27" t="s">
        <v>60</v>
      </c>
      <c r="F3" s="27" t="s">
        <v>61</v>
      </c>
      <c r="H3" s="26" t="s">
        <v>68</v>
      </c>
      <c r="I3" s="27" t="s">
        <v>62</v>
      </c>
      <c r="J3" s="27" t="s">
        <v>63</v>
      </c>
      <c r="K3" s="27" t="s">
        <v>71</v>
      </c>
      <c r="L3" s="33">
        <v>150</v>
      </c>
    </row>
    <row r="4" spans="1:12" ht="34" customHeight="1">
      <c r="A4" s="26">
        <v>0.25</v>
      </c>
      <c r="B4" s="27" t="s">
        <v>58</v>
      </c>
      <c r="C4" s="28">
        <f>C2*A4</f>
        <v>6.25E-2</v>
      </c>
      <c r="D4" s="28">
        <f>D2*A4</f>
        <v>6.25E-2</v>
      </c>
      <c r="E4" s="28">
        <f>E2*A4</f>
        <v>6.25E-2</v>
      </c>
      <c r="F4" s="28">
        <f>F2*A4</f>
        <v>6.25E-2</v>
      </c>
      <c r="H4" s="26" t="s">
        <v>64</v>
      </c>
      <c r="I4" s="28">
        <f>C4+D4+E4+F4+C5+C6+C7+E5+D6</f>
        <v>0.5625</v>
      </c>
      <c r="J4" s="26">
        <f>I4*100</f>
        <v>56.25</v>
      </c>
      <c r="K4" s="32">
        <f>I4*L3</f>
        <v>84.375</v>
      </c>
    </row>
    <row r="5" spans="1:12" ht="34" customHeight="1">
      <c r="A5" s="26">
        <v>0.25</v>
      </c>
      <c r="B5" s="27" t="s">
        <v>59</v>
      </c>
      <c r="C5" s="28">
        <f>C2*A5</f>
        <v>6.25E-2</v>
      </c>
      <c r="D5" s="29">
        <f>D2*A5</f>
        <v>6.25E-2</v>
      </c>
      <c r="E5" s="28">
        <f>E2*A5</f>
        <v>6.25E-2</v>
      </c>
      <c r="F5" s="29">
        <f>F2*A5</f>
        <v>6.25E-2</v>
      </c>
      <c r="H5" s="26" t="s">
        <v>65</v>
      </c>
      <c r="I5" s="29">
        <f>D5+F5+D7</f>
        <v>0.1875</v>
      </c>
      <c r="J5" s="26">
        <f>I5*100</f>
        <v>18.75</v>
      </c>
      <c r="K5" s="32">
        <f>I5*L3</f>
        <v>28.125</v>
      </c>
    </row>
    <row r="6" spans="1:12" ht="34" customHeight="1">
      <c r="A6" s="26">
        <v>0.25</v>
      </c>
      <c r="B6" s="27" t="s">
        <v>60</v>
      </c>
      <c r="C6" s="28">
        <f>C2*A6</f>
        <v>6.25E-2</v>
      </c>
      <c r="D6" s="28">
        <f>D2*A6</f>
        <v>6.25E-2</v>
      </c>
      <c r="E6" s="30">
        <f>E2*A6</f>
        <v>6.25E-2</v>
      </c>
      <c r="F6" s="30">
        <f>F2*A6</f>
        <v>6.25E-2</v>
      </c>
      <c r="H6" s="26" t="s">
        <v>67</v>
      </c>
      <c r="I6" s="30">
        <f>E6+F6+E7</f>
        <v>0.1875</v>
      </c>
      <c r="J6" s="26">
        <f>I6*100</f>
        <v>18.75</v>
      </c>
      <c r="K6" s="32">
        <f>I6*L3</f>
        <v>28.125</v>
      </c>
    </row>
    <row r="7" spans="1:12" ht="34" customHeight="1">
      <c r="A7" s="26">
        <v>0.25</v>
      </c>
      <c r="B7" s="27" t="s">
        <v>61</v>
      </c>
      <c r="C7" s="28">
        <f>C2*A7</f>
        <v>6.25E-2</v>
      </c>
      <c r="D7" s="29">
        <f>D2*A7</f>
        <v>6.25E-2</v>
      </c>
      <c r="E7" s="30">
        <f>E2*A7</f>
        <v>6.25E-2</v>
      </c>
      <c r="F7" s="31">
        <f>F2*A7</f>
        <v>6.25E-2</v>
      </c>
      <c r="H7" s="26" t="s">
        <v>66</v>
      </c>
      <c r="I7" s="31">
        <f>F7</f>
        <v>6.25E-2</v>
      </c>
      <c r="J7" s="26">
        <f>I7*100</f>
        <v>6.25</v>
      </c>
      <c r="K7" s="32">
        <f>I7*L3</f>
        <v>9.375</v>
      </c>
    </row>
    <row r="8" spans="1:12">
      <c r="K8" s="34">
        <f>SUM(K4:K7)</f>
        <v>150</v>
      </c>
    </row>
    <row r="11" spans="1:12" ht="27" customHeight="1">
      <c r="A11" s="37" t="s">
        <v>70</v>
      </c>
      <c r="B11" s="37"/>
      <c r="C11" s="37"/>
      <c r="D11" s="37"/>
      <c r="E11" s="37"/>
      <c r="F11" s="37"/>
    </row>
    <row r="12" spans="1:12" ht="30" customHeight="1">
      <c r="C12" s="26">
        <v>0.44</v>
      </c>
      <c r="D12" s="26">
        <v>0.06</v>
      </c>
      <c r="E12" s="26">
        <v>0.06</v>
      </c>
      <c r="F12" s="26">
        <v>0.44</v>
      </c>
    </row>
    <row r="13" spans="1:12" ht="34" customHeight="1">
      <c r="C13" s="27" t="s">
        <v>58</v>
      </c>
      <c r="D13" s="27" t="s">
        <v>59</v>
      </c>
      <c r="E13" s="27" t="s">
        <v>60</v>
      </c>
      <c r="F13" s="27" t="s">
        <v>61</v>
      </c>
      <c r="H13" s="26" t="s">
        <v>68</v>
      </c>
      <c r="I13" s="27" t="s">
        <v>62</v>
      </c>
      <c r="J13" s="27" t="s">
        <v>63</v>
      </c>
      <c r="K13" s="27" t="s">
        <v>71</v>
      </c>
      <c r="L13" s="33">
        <v>150</v>
      </c>
    </row>
    <row r="14" spans="1:12" ht="34" customHeight="1">
      <c r="A14" s="26">
        <v>0.44</v>
      </c>
      <c r="B14" s="27" t="s">
        <v>58</v>
      </c>
      <c r="C14" s="28">
        <f>C12*A14</f>
        <v>0.19359999999999999</v>
      </c>
      <c r="D14" s="28">
        <f>D12*A14</f>
        <v>2.64E-2</v>
      </c>
      <c r="E14" s="28">
        <f>E12*A14</f>
        <v>2.64E-2</v>
      </c>
      <c r="F14" s="28">
        <f>F12*A14</f>
        <v>0.19359999999999999</v>
      </c>
      <c r="H14" s="26" t="s">
        <v>64</v>
      </c>
      <c r="I14" s="28">
        <f>C14+D14+E14+F14+C15+C16+C17+E15+D16</f>
        <v>0.69359999999999999</v>
      </c>
      <c r="J14" s="26">
        <f>I14*100</f>
        <v>69.36</v>
      </c>
      <c r="K14" s="32">
        <f>I14*L13</f>
        <v>104.03999999999999</v>
      </c>
    </row>
    <row r="15" spans="1:12" ht="34" customHeight="1">
      <c r="A15" s="26">
        <v>0.06</v>
      </c>
      <c r="B15" s="27" t="s">
        <v>59</v>
      </c>
      <c r="C15" s="28">
        <f>C12*A15</f>
        <v>2.64E-2</v>
      </c>
      <c r="D15" s="29">
        <f>D12*A15</f>
        <v>3.5999999999999999E-3</v>
      </c>
      <c r="E15" s="28">
        <f>E12*A15</f>
        <v>3.5999999999999999E-3</v>
      </c>
      <c r="F15" s="29">
        <f>F12*A15</f>
        <v>2.64E-2</v>
      </c>
      <c r="H15" s="26" t="s">
        <v>65</v>
      </c>
      <c r="I15" s="29">
        <f>D15+F15+D17</f>
        <v>5.6399999999999999E-2</v>
      </c>
      <c r="J15" s="26">
        <f>I15*100</f>
        <v>5.64</v>
      </c>
      <c r="K15" s="32">
        <f>I15*L13</f>
        <v>8.4599999999999991</v>
      </c>
    </row>
    <row r="16" spans="1:12" ht="34" customHeight="1">
      <c r="A16" s="26">
        <v>0.06</v>
      </c>
      <c r="B16" s="27" t="s">
        <v>60</v>
      </c>
      <c r="C16" s="28">
        <f>C12*A16</f>
        <v>2.64E-2</v>
      </c>
      <c r="D16" s="28">
        <f>D12*A16</f>
        <v>3.5999999999999999E-3</v>
      </c>
      <c r="E16" s="30">
        <f>E12*A16</f>
        <v>3.5999999999999999E-3</v>
      </c>
      <c r="F16" s="30">
        <f>F12*A16</f>
        <v>2.64E-2</v>
      </c>
      <c r="H16" s="26" t="s">
        <v>67</v>
      </c>
      <c r="I16" s="30">
        <f>E16+F16+E17</f>
        <v>5.6399999999999999E-2</v>
      </c>
      <c r="J16" s="26">
        <f>I16*100</f>
        <v>5.64</v>
      </c>
      <c r="K16" s="32">
        <f>I16*L13</f>
        <v>8.4599999999999991</v>
      </c>
    </row>
    <row r="17" spans="1:11" ht="34" customHeight="1">
      <c r="A17" s="26">
        <v>0.44</v>
      </c>
      <c r="B17" s="27" t="s">
        <v>61</v>
      </c>
      <c r="C17" s="28">
        <f>C12*A17</f>
        <v>0.19359999999999999</v>
      </c>
      <c r="D17" s="29">
        <f>D12*A17</f>
        <v>2.64E-2</v>
      </c>
      <c r="E17" s="30">
        <f>E12*A17</f>
        <v>2.64E-2</v>
      </c>
      <c r="F17" s="31">
        <f>F12*A17</f>
        <v>0.19359999999999999</v>
      </c>
      <c r="H17" s="26" t="s">
        <v>66</v>
      </c>
      <c r="I17" s="31">
        <f>F17</f>
        <v>0.19359999999999999</v>
      </c>
      <c r="J17" s="26">
        <f>I17*100</f>
        <v>19.36</v>
      </c>
      <c r="K17" s="32">
        <f>I17*L13</f>
        <v>29.04</v>
      </c>
    </row>
    <row r="18" spans="1:11">
      <c r="E18" t="s">
        <v>72</v>
      </c>
      <c r="F18" s="35">
        <f>SQRT(F17)</f>
        <v>0.44</v>
      </c>
      <c r="K18" s="34">
        <f>SUM(K14:K17)</f>
        <v>149.99999999999997</v>
      </c>
    </row>
  </sheetData>
  <mergeCells count="2">
    <mergeCell ref="A1:F1"/>
    <mergeCell ref="A11:F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9" sqref="C9"/>
    </sheetView>
  </sheetViews>
  <sheetFormatPr baseColWidth="10" defaultRowHeight="15" x14ac:dyDescent="0"/>
  <sheetData>
    <row r="1" spans="1:6">
      <c r="A1">
        <v>2</v>
      </c>
      <c r="B1">
        <v>6</v>
      </c>
      <c r="C1">
        <v>1</v>
      </c>
      <c r="D1">
        <v>6</v>
      </c>
      <c r="E1">
        <v>1</v>
      </c>
      <c r="F1">
        <v>6</v>
      </c>
    </row>
    <row r="2" spans="1:6">
      <c r="A2" t="s">
        <v>75</v>
      </c>
      <c r="D2" t="s">
        <v>49</v>
      </c>
      <c r="F2" t="s">
        <v>50</v>
      </c>
    </row>
    <row r="3" spans="1:6">
      <c r="A3" t="s">
        <v>47</v>
      </c>
      <c r="B3" t="s">
        <v>48</v>
      </c>
      <c r="C3" t="s">
        <v>37</v>
      </c>
      <c r="E3" t="s">
        <v>38</v>
      </c>
    </row>
    <row r="4" spans="1:6">
      <c r="A4">
        <v>1</v>
      </c>
      <c r="B4" t="s">
        <v>49</v>
      </c>
      <c r="C4">
        <v>150</v>
      </c>
      <c r="D4">
        <v>146</v>
      </c>
      <c r="E4">
        <v>121</v>
      </c>
      <c r="F4">
        <v>117</v>
      </c>
    </row>
    <row r="5" spans="1:6">
      <c r="A5">
        <v>2</v>
      </c>
      <c r="B5" t="s">
        <v>49</v>
      </c>
      <c r="C5">
        <v>148</v>
      </c>
      <c r="D5">
        <v>146</v>
      </c>
      <c r="E5">
        <v>127</v>
      </c>
      <c r="F5">
        <v>123</v>
      </c>
    </row>
    <row r="6" spans="1:6">
      <c r="A6">
        <v>3</v>
      </c>
      <c r="B6" t="s">
        <v>49</v>
      </c>
      <c r="C6">
        <v>146</v>
      </c>
      <c r="D6">
        <v>146</v>
      </c>
      <c r="E6">
        <v>123</v>
      </c>
      <c r="F6">
        <v>123</v>
      </c>
    </row>
    <row r="7" spans="1:6">
      <c r="A7">
        <v>4</v>
      </c>
      <c r="B7" t="s">
        <v>49</v>
      </c>
      <c r="C7">
        <v>146</v>
      </c>
      <c r="D7">
        <v>142</v>
      </c>
      <c r="E7">
        <v>125</v>
      </c>
      <c r="F7">
        <v>123</v>
      </c>
    </row>
    <row r="8" spans="1:6">
      <c r="A8">
        <v>5</v>
      </c>
      <c r="B8" t="s">
        <v>49</v>
      </c>
      <c r="C8">
        <v>148</v>
      </c>
      <c r="D8">
        <v>146</v>
      </c>
      <c r="E8">
        <v>127</v>
      </c>
      <c r="F8">
        <v>125</v>
      </c>
    </row>
    <row r="9" spans="1:6">
      <c r="A9">
        <v>6</v>
      </c>
      <c r="B9" t="s">
        <v>49</v>
      </c>
      <c r="C9">
        <v>154</v>
      </c>
      <c r="D9">
        <v>148</v>
      </c>
      <c r="E9">
        <v>127</v>
      </c>
      <c r="F9">
        <v>123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15" sqref="L15"/>
    </sheetView>
  </sheetViews>
  <sheetFormatPr baseColWidth="10" defaultRowHeight="15" x14ac:dyDescent="0"/>
  <cols>
    <col min="3" max="12" width="7.5" customWidth="1"/>
  </cols>
  <sheetData>
    <row r="1" spans="1:12">
      <c r="A1">
        <v>10</v>
      </c>
      <c r="B1">
        <v>6</v>
      </c>
      <c r="C1">
        <v>1</v>
      </c>
      <c r="D1">
        <v>6</v>
      </c>
      <c r="E1">
        <v>1</v>
      </c>
      <c r="F1">
        <v>6</v>
      </c>
    </row>
    <row r="2" spans="1:12">
      <c r="D2" t="s">
        <v>49</v>
      </c>
      <c r="F2" t="s">
        <v>50</v>
      </c>
    </row>
    <row r="3" spans="1:12">
      <c r="A3" t="s">
        <v>47</v>
      </c>
      <c r="B3" t="s">
        <v>48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  <c r="L3" t="s">
        <v>46</v>
      </c>
    </row>
    <row r="4" spans="1:12">
      <c r="A4" t="s">
        <v>53</v>
      </c>
      <c r="B4" t="s">
        <v>49</v>
      </c>
      <c r="C4">
        <v>0</v>
      </c>
      <c r="D4">
        <v>1</v>
      </c>
      <c r="E4">
        <v>1</v>
      </c>
      <c r="F4">
        <v>1</v>
      </c>
      <c r="G4">
        <v>1</v>
      </c>
      <c r="H4">
        <v>0</v>
      </c>
      <c r="I4">
        <v>0</v>
      </c>
      <c r="J4">
        <v>0</v>
      </c>
      <c r="K4">
        <v>1</v>
      </c>
      <c r="L4">
        <v>1</v>
      </c>
    </row>
    <row r="5" spans="1:12">
      <c r="A5" t="s">
        <v>54</v>
      </c>
      <c r="B5" t="s">
        <v>49</v>
      </c>
      <c r="C5">
        <v>0</v>
      </c>
      <c r="D5">
        <v>1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</row>
    <row r="6" spans="1:12">
      <c r="A6" t="s">
        <v>55</v>
      </c>
      <c r="B6" t="s">
        <v>49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1</v>
      </c>
      <c r="K6">
        <v>0</v>
      </c>
      <c r="L6">
        <v>0</v>
      </c>
    </row>
    <row r="7" spans="1:12">
      <c r="A7" t="s">
        <v>51</v>
      </c>
      <c r="B7" t="s">
        <v>49</v>
      </c>
      <c r="C7">
        <v>0</v>
      </c>
      <c r="D7">
        <v>0</v>
      </c>
      <c r="E7">
        <v>1</v>
      </c>
      <c r="F7">
        <v>1</v>
      </c>
      <c r="G7">
        <v>1</v>
      </c>
      <c r="H7">
        <v>0</v>
      </c>
      <c r="I7">
        <v>1</v>
      </c>
      <c r="J7">
        <v>1</v>
      </c>
      <c r="K7">
        <v>0</v>
      </c>
      <c r="L7">
        <v>0</v>
      </c>
    </row>
    <row r="8" spans="1:12">
      <c r="A8" t="s">
        <v>56</v>
      </c>
      <c r="B8" t="s">
        <v>49</v>
      </c>
      <c r="C8">
        <v>0</v>
      </c>
      <c r="D8">
        <v>1</v>
      </c>
      <c r="E8">
        <v>0</v>
      </c>
      <c r="F8">
        <v>0</v>
      </c>
      <c r="G8">
        <v>1</v>
      </c>
      <c r="H8">
        <v>1</v>
      </c>
      <c r="I8">
        <v>1</v>
      </c>
      <c r="J8">
        <v>0</v>
      </c>
      <c r="K8">
        <v>0</v>
      </c>
      <c r="L8">
        <v>1</v>
      </c>
    </row>
    <row r="9" spans="1:12">
      <c r="A9" t="s">
        <v>57</v>
      </c>
      <c r="B9" t="s">
        <v>49</v>
      </c>
      <c r="C9">
        <v>1</v>
      </c>
      <c r="D9">
        <v>1</v>
      </c>
      <c r="E9">
        <v>0</v>
      </c>
      <c r="F9">
        <v>0</v>
      </c>
      <c r="G9">
        <v>1</v>
      </c>
      <c r="H9">
        <v>1</v>
      </c>
      <c r="I9">
        <v>0</v>
      </c>
      <c r="J9">
        <v>1</v>
      </c>
      <c r="K9">
        <v>0</v>
      </c>
      <c r="L9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5" sqref="C5"/>
    </sheetView>
  </sheetViews>
  <sheetFormatPr baseColWidth="10" defaultRowHeight="15" x14ac:dyDescent="0"/>
  <cols>
    <col min="1" max="1" width="14.1640625" customWidth="1"/>
    <col min="2" max="2" width="20.33203125" customWidth="1"/>
    <col min="3" max="3" width="16.6640625" customWidth="1"/>
    <col min="4" max="4" width="13.1640625" customWidth="1"/>
    <col min="5" max="5" width="20.6640625" customWidth="1"/>
  </cols>
  <sheetData>
    <row r="1" spans="1:7">
      <c r="A1" t="s">
        <v>36</v>
      </c>
    </row>
    <row r="2" spans="1:7">
      <c r="A2" t="s">
        <v>20</v>
      </c>
      <c r="B2" t="s">
        <v>27</v>
      </c>
    </row>
    <row r="4" spans="1:7">
      <c r="A4" s="24" t="s">
        <v>33</v>
      </c>
      <c r="B4" s="14" t="s">
        <v>35</v>
      </c>
      <c r="C4" s="14" t="s">
        <v>9</v>
      </c>
      <c r="D4" s="14" t="s">
        <v>10</v>
      </c>
      <c r="E4" s="14" t="s">
        <v>11</v>
      </c>
      <c r="F4" s="14" t="s">
        <v>7</v>
      </c>
      <c r="G4" s="14" t="s">
        <v>8</v>
      </c>
    </row>
    <row r="5" spans="1:7">
      <c r="B5" s="16" t="s">
        <v>25</v>
      </c>
      <c r="C5" s="20">
        <v>14</v>
      </c>
      <c r="D5" s="22">
        <v>15</v>
      </c>
      <c r="E5" s="20">
        <f>C5-D5</f>
        <v>-1</v>
      </c>
      <c r="F5" s="20">
        <f>POWER(E5,2)</f>
        <v>1</v>
      </c>
      <c r="G5" s="18">
        <f>F5/D5</f>
        <v>6.6666666666666666E-2</v>
      </c>
    </row>
    <row r="6" spans="1:7">
      <c r="B6" s="16" t="s">
        <v>26</v>
      </c>
      <c r="C6" s="20">
        <v>16</v>
      </c>
      <c r="D6" s="22">
        <v>15</v>
      </c>
      <c r="E6" s="20">
        <f>C6-D6</f>
        <v>1</v>
      </c>
      <c r="F6" s="20">
        <f>POWER(E6,2)</f>
        <v>1</v>
      </c>
      <c r="G6" s="18">
        <f>F6/D6</f>
        <v>6.6666666666666666E-2</v>
      </c>
    </row>
    <row r="7" spans="1:7">
      <c r="G7" s="2"/>
    </row>
    <row r="8" spans="1:7">
      <c r="G8" s="2"/>
    </row>
    <row r="9" spans="1:7">
      <c r="G9" s="2"/>
    </row>
    <row r="10" spans="1:7">
      <c r="E10" s="14" t="s">
        <v>13</v>
      </c>
      <c r="F10" s="15" t="s">
        <v>12</v>
      </c>
      <c r="G10" s="4">
        <f>SUM(G5:G9)</f>
        <v>0.13333333333333333</v>
      </c>
    </row>
    <row r="12" spans="1:7">
      <c r="C12" s="14" t="s">
        <v>28</v>
      </c>
      <c r="D12" s="14" t="s">
        <v>29</v>
      </c>
      <c r="E12" s="14" t="s">
        <v>21</v>
      </c>
      <c r="F12" s="14" t="s">
        <v>22</v>
      </c>
      <c r="G12" s="14" t="s">
        <v>30</v>
      </c>
    </row>
    <row r="13" spans="1:7">
      <c r="C13" s="17" t="s">
        <v>31</v>
      </c>
      <c r="D13" s="18">
        <v>0</v>
      </c>
      <c r="E13" s="21" t="s">
        <v>24</v>
      </c>
      <c r="F13" s="21" t="s">
        <v>24</v>
      </c>
      <c r="G13" s="21" t="s">
        <v>24</v>
      </c>
    </row>
    <row r="14" spans="1:7">
      <c r="C14" s="17" t="s">
        <v>32</v>
      </c>
      <c r="D14" s="18">
        <v>0.13333333333333333</v>
      </c>
      <c r="E14" s="21" t="s">
        <v>24</v>
      </c>
      <c r="F14" s="21" t="s">
        <v>24</v>
      </c>
      <c r="G14" s="21" t="s">
        <v>24</v>
      </c>
    </row>
    <row r="15" spans="1:7">
      <c r="C15" s="17" t="s">
        <v>14</v>
      </c>
      <c r="D15" s="18">
        <v>0.53333333333333333</v>
      </c>
      <c r="E15" s="21" t="s">
        <v>24</v>
      </c>
      <c r="F15" s="21" t="s">
        <v>24</v>
      </c>
      <c r="G15" s="21" t="s">
        <v>24</v>
      </c>
    </row>
    <row r="16" spans="1:7">
      <c r="C16" s="17" t="s">
        <v>15</v>
      </c>
      <c r="D16" s="18">
        <v>1.2</v>
      </c>
      <c r="E16" s="21" t="s">
        <v>24</v>
      </c>
      <c r="F16" s="21" t="s">
        <v>24</v>
      </c>
      <c r="G16" s="21" t="s">
        <v>24</v>
      </c>
    </row>
    <row r="17" spans="1:7">
      <c r="C17" s="17" t="s">
        <v>16</v>
      </c>
      <c r="D17" s="18">
        <v>2.1333333333333333</v>
      </c>
      <c r="E17" s="21" t="s">
        <v>24</v>
      </c>
      <c r="F17" s="21" t="s">
        <v>24</v>
      </c>
      <c r="G17" s="21" t="s">
        <v>24</v>
      </c>
    </row>
    <row r="18" spans="1:7" s="1" customFormat="1">
      <c r="C18" s="17" t="s">
        <v>17</v>
      </c>
      <c r="D18" s="18">
        <v>3.3333333333333335</v>
      </c>
      <c r="E18" s="21" t="s">
        <v>24</v>
      </c>
      <c r="F18" s="21" t="s">
        <v>24</v>
      </c>
      <c r="G18" s="21" t="s">
        <v>24</v>
      </c>
    </row>
    <row r="19" spans="1:7" s="1" customFormat="1">
      <c r="C19" s="17" t="s">
        <v>18</v>
      </c>
      <c r="D19" s="18">
        <v>4.8</v>
      </c>
      <c r="E19" s="19" t="s">
        <v>23</v>
      </c>
      <c r="F19" s="21" t="s">
        <v>24</v>
      </c>
      <c r="G19" s="21" t="s">
        <v>24</v>
      </c>
    </row>
    <row r="20" spans="1:7" s="1" customFormat="1">
      <c r="C20" s="17" t="s">
        <v>19</v>
      </c>
      <c r="D20" s="18">
        <v>6.5333333333333332</v>
      </c>
      <c r="E20" s="19" t="s">
        <v>23</v>
      </c>
      <c r="F20" s="21" t="s">
        <v>24</v>
      </c>
      <c r="G20" s="21" t="s">
        <v>24</v>
      </c>
    </row>
    <row r="21" spans="1:7" s="1" customFormat="1">
      <c r="C21" s="17"/>
      <c r="D21" s="18"/>
      <c r="E21" s="21"/>
      <c r="F21" s="21"/>
      <c r="G21" s="21"/>
    </row>
    <row r="22" spans="1:7" s="1" customFormat="1">
      <c r="C22" s="17"/>
      <c r="D22" s="18"/>
      <c r="E22" s="21"/>
      <c r="F22" s="21"/>
      <c r="G22" s="21"/>
    </row>
    <row r="23" spans="1:7">
      <c r="A23" s="24" t="s">
        <v>34</v>
      </c>
      <c r="B23" s="14" t="s">
        <v>35</v>
      </c>
      <c r="C23" s="14" t="s">
        <v>9</v>
      </c>
      <c r="D23" s="14" t="s">
        <v>10</v>
      </c>
      <c r="E23" s="14" t="s">
        <v>11</v>
      </c>
      <c r="F23" s="14" t="s">
        <v>7</v>
      </c>
      <c r="G23" s="14" t="s">
        <v>8</v>
      </c>
    </row>
    <row r="24" spans="1:7">
      <c r="B24" s="16" t="s">
        <v>25</v>
      </c>
      <c r="C24" s="20">
        <v>19</v>
      </c>
      <c r="D24" s="22">
        <v>22.5</v>
      </c>
      <c r="E24" s="20">
        <f>C24-D24</f>
        <v>-3.5</v>
      </c>
      <c r="F24" s="20">
        <f>POWER(E24,2)</f>
        <v>12.25</v>
      </c>
      <c r="G24" s="18">
        <f>F24/D24</f>
        <v>0.5444444444444444</v>
      </c>
    </row>
    <row r="25" spans="1:7">
      <c r="B25" s="16" t="s">
        <v>26</v>
      </c>
      <c r="C25" s="20">
        <v>11</v>
      </c>
      <c r="D25" s="22">
        <v>7.5</v>
      </c>
      <c r="E25" s="20">
        <f>C25-D25</f>
        <v>3.5</v>
      </c>
      <c r="F25" s="20">
        <f>POWER(E25,2)</f>
        <v>12.25</v>
      </c>
      <c r="G25" s="18">
        <f>F25/D25</f>
        <v>1.6333333333333333</v>
      </c>
    </row>
    <row r="26" spans="1:7">
      <c r="G26" s="2"/>
    </row>
    <row r="27" spans="1:7">
      <c r="G27" s="2"/>
    </row>
    <row r="28" spans="1:7">
      <c r="G28" s="2"/>
    </row>
    <row r="29" spans="1:7">
      <c r="E29" s="14" t="s">
        <v>13</v>
      </c>
      <c r="F29" s="15" t="s">
        <v>12</v>
      </c>
      <c r="G29" s="23">
        <f>SUM(G24:G28)</f>
        <v>2.1777777777777776</v>
      </c>
    </row>
    <row r="30" spans="1:7">
      <c r="G30" s="20"/>
    </row>
    <row r="31" spans="1:7">
      <c r="A31" s="3"/>
      <c r="C31" s="14" t="s">
        <v>28</v>
      </c>
      <c r="D31" s="14" t="s">
        <v>29</v>
      </c>
      <c r="E31" s="14" t="s">
        <v>21</v>
      </c>
      <c r="F31" s="14" t="s">
        <v>22</v>
      </c>
      <c r="G31" s="14" t="s">
        <v>30</v>
      </c>
    </row>
    <row r="32" spans="1:7">
      <c r="C32" s="17" t="s">
        <v>31</v>
      </c>
      <c r="D32" s="18">
        <v>10</v>
      </c>
      <c r="E32" s="19" t="s">
        <v>23</v>
      </c>
      <c r="F32" s="19" t="s">
        <v>23</v>
      </c>
      <c r="G32" s="21" t="s">
        <v>24</v>
      </c>
    </row>
    <row r="33" spans="3:7">
      <c r="C33" s="17" t="s">
        <v>32</v>
      </c>
      <c r="D33" s="18">
        <v>7.5111111111111111</v>
      </c>
      <c r="E33" s="19" t="s">
        <v>23</v>
      </c>
      <c r="F33" s="19" t="s">
        <v>23</v>
      </c>
      <c r="G33" s="21" t="s">
        <v>24</v>
      </c>
    </row>
    <row r="34" spans="3:7">
      <c r="C34" s="17" t="s">
        <v>14</v>
      </c>
      <c r="D34" s="18">
        <v>5.3777777777777782</v>
      </c>
      <c r="E34" s="19" t="s">
        <v>23</v>
      </c>
      <c r="F34" s="21" t="s">
        <v>24</v>
      </c>
      <c r="G34" s="21" t="s">
        <v>24</v>
      </c>
    </row>
    <row r="35" spans="3:7">
      <c r="C35" s="17" t="s">
        <v>15</v>
      </c>
      <c r="D35" s="18">
        <v>3.6</v>
      </c>
      <c r="E35" s="21" t="s">
        <v>24</v>
      </c>
      <c r="F35" s="21" t="s">
        <v>24</v>
      </c>
      <c r="G35" s="21" t="s">
        <v>24</v>
      </c>
    </row>
    <row r="36" spans="3:7">
      <c r="C36" s="17" t="s">
        <v>16</v>
      </c>
      <c r="D36" s="18">
        <v>2.1777777777777776</v>
      </c>
      <c r="E36" s="21" t="s">
        <v>24</v>
      </c>
      <c r="F36" s="21" t="s">
        <v>24</v>
      </c>
      <c r="G36" s="21" t="s">
        <v>24</v>
      </c>
    </row>
    <row r="37" spans="3:7">
      <c r="C37" s="17" t="s">
        <v>17</v>
      </c>
      <c r="D37" s="18">
        <v>1.1111111111111112</v>
      </c>
      <c r="E37" s="21" t="s">
        <v>24</v>
      </c>
      <c r="F37" s="21" t="s">
        <v>24</v>
      </c>
      <c r="G37" s="21" t="s">
        <v>24</v>
      </c>
    </row>
    <row r="38" spans="3:7">
      <c r="C38" s="17" t="s">
        <v>18</v>
      </c>
      <c r="D38" s="18">
        <v>0.4</v>
      </c>
      <c r="E38" s="21" t="s">
        <v>24</v>
      </c>
      <c r="F38" s="21" t="s">
        <v>24</v>
      </c>
      <c r="G38" s="21" t="s">
        <v>24</v>
      </c>
    </row>
    <row r="39" spans="3:7">
      <c r="C39" s="17" t="s">
        <v>19</v>
      </c>
      <c r="D39" s="18">
        <v>4.4444444444444446E-2</v>
      </c>
      <c r="E39" s="21" t="s">
        <v>24</v>
      </c>
      <c r="F39" s="21" t="s">
        <v>24</v>
      </c>
      <c r="G39" s="21" t="s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0" sqref="D20"/>
    </sheetView>
  </sheetViews>
  <sheetFormatPr baseColWidth="10" defaultRowHeight="15" x14ac:dyDescent="0"/>
  <cols>
    <col min="1" max="1" width="18.33203125" customWidth="1"/>
    <col min="2" max="2" width="12" customWidth="1"/>
    <col min="5" max="5" width="19.83203125" customWidth="1"/>
    <col min="6" max="6" width="14.5" customWidth="1"/>
  </cols>
  <sheetData>
    <row r="1" spans="1:6" ht="23" customHeight="1">
      <c r="B1" t="s">
        <v>5</v>
      </c>
    </row>
    <row r="2" spans="1:6" ht="23" customHeight="1">
      <c r="B2" t="s">
        <v>74</v>
      </c>
    </row>
    <row r="3" spans="1:6" ht="23" customHeight="1">
      <c r="B3" t="s">
        <v>6</v>
      </c>
    </row>
    <row r="4" spans="1:6">
      <c r="A4" t="s">
        <v>73</v>
      </c>
    </row>
    <row r="6" spans="1:6" ht="18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</row>
    <row r="7" spans="1:6" ht="18">
      <c r="B7" s="6">
        <v>0.1</v>
      </c>
      <c r="C7" s="7">
        <f>(1+2*B7)</f>
        <v>1.2</v>
      </c>
      <c r="D7" s="7">
        <f>(1-2*B7)</f>
        <v>0.8</v>
      </c>
      <c r="E7" s="6">
        <f>C7/D7</f>
        <v>1.4999999999999998</v>
      </c>
      <c r="F7" s="12">
        <f>0.25*LN(E7)</f>
        <v>0.10136627702704105</v>
      </c>
    </row>
    <row r="8" spans="1:6" ht="18">
      <c r="B8" s="6">
        <v>0.15</v>
      </c>
      <c r="C8" s="7">
        <f t="shared" ref="C8:C15" si="0">(1+2*B8)</f>
        <v>1.3</v>
      </c>
      <c r="D8" s="7">
        <f t="shared" ref="D8:D14" si="1">(1-2*B8)</f>
        <v>0.7</v>
      </c>
      <c r="E8" s="6">
        <f t="shared" ref="E8:E14" si="2">C8/D8</f>
        <v>1.8571428571428574</v>
      </c>
      <c r="F8" s="12">
        <f t="shared" ref="F8:F15" si="3">0.25*LN(E8)</f>
        <v>0.1547598021015559</v>
      </c>
    </row>
    <row r="9" spans="1:6" ht="18">
      <c r="B9" s="6">
        <v>0.2</v>
      </c>
      <c r="C9" s="7">
        <f t="shared" si="0"/>
        <v>1.4</v>
      </c>
      <c r="D9" s="7">
        <f t="shared" si="1"/>
        <v>0.6</v>
      </c>
      <c r="E9" s="6">
        <f t="shared" si="2"/>
        <v>2.3333333333333335</v>
      </c>
      <c r="F9" s="12">
        <f t="shared" si="3"/>
        <v>0.21182446509680092</v>
      </c>
    </row>
    <row r="10" spans="1:6" ht="18">
      <c r="B10" s="6">
        <v>0.25</v>
      </c>
      <c r="C10" s="7">
        <f t="shared" si="0"/>
        <v>1.5</v>
      </c>
      <c r="D10" s="7">
        <f t="shared" si="1"/>
        <v>0.5</v>
      </c>
      <c r="E10" s="6">
        <f t="shared" si="2"/>
        <v>3</v>
      </c>
      <c r="F10" s="12">
        <f t="shared" si="3"/>
        <v>0.27465307216702745</v>
      </c>
    </row>
    <row r="11" spans="1:6" ht="18">
      <c r="B11" s="6">
        <v>0.3</v>
      </c>
      <c r="C11" s="7">
        <f t="shared" si="0"/>
        <v>1.6</v>
      </c>
      <c r="D11" s="7">
        <f t="shared" si="1"/>
        <v>0.4</v>
      </c>
      <c r="E11" s="6">
        <f t="shared" si="2"/>
        <v>4</v>
      </c>
      <c r="F11" s="12">
        <f t="shared" si="3"/>
        <v>0.34657359027997264</v>
      </c>
    </row>
    <row r="12" spans="1:6" ht="18">
      <c r="B12" s="6">
        <v>0.35</v>
      </c>
      <c r="C12" s="7">
        <f t="shared" si="0"/>
        <v>1.7</v>
      </c>
      <c r="D12" s="7">
        <f t="shared" si="1"/>
        <v>0.30000000000000004</v>
      </c>
      <c r="E12" s="6">
        <f t="shared" si="2"/>
        <v>5.6666666666666661</v>
      </c>
      <c r="F12" s="12">
        <f>0.25*LN(E12)</f>
        <v>0.4336502638470266</v>
      </c>
    </row>
    <row r="13" spans="1:6" ht="18">
      <c r="B13" s="8">
        <v>0.4</v>
      </c>
      <c r="C13" s="9">
        <f t="shared" si="0"/>
        <v>1.8</v>
      </c>
      <c r="D13" s="9">
        <f t="shared" si="1"/>
        <v>0.19999999999999996</v>
      </c>
      <c r="E13" s="8">
        <f t="shared" si="2"/>
        <v>9.0000000000000018</v>
      </c>
      <c r="F13" s="13">
        <f t="shared" si="3"/>
        <v>0.54930614433405489</v>
      </c>
    </row>
    <row r="14" spans="1:6" ht="18">
      <c r="B14" s="8">
        <v>0.45</v>
      </c>
      <c r="C14" s="9">
        <f t="shared" si="0"/>
        <v>1.9</v>
      </c>
      <c r="D14" s="9">
        <f t="shared" si="1"/>
        <v>9.9999999999999978E-2</v>
      </c>
      <c r="E14" s="8">
        <f t="shared" si="2"/>
        <v>19.000000000000004</v>
      </c>
      <c r="F14" s="13">
        <f t="shared" si="3"/>
        <v>0.73610974479161018</v>
      </c>
    </row>
    <row r="15" spans="1:6" ht="18">
      <c r="B15" s="8">
        <v>0.5</v>
      </c>
      <c r="C15" s="10">
        <f t="shared" si="0"/>
        <v>2</v>
      </c>
      <c r="D15" s="10">
        <f>(1-2*B15)</f>
        <v>0</v>
      </c>
      <c r="E15" s="11" t="e">
        <f>C15/D15</f>
        <v>#DIV/0!</v>
      </c>
      <c r="F15" s="13" t="e">
        <f t="shared" si="3"/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F3"/>
    </sheetView>
  </sheetViews>
  <sheetFormatPr baseColWidth="10" defaultRowHeight="15" x14ac:dyDescent="0"/>
  <sheetData>
    <row r="1" spans="1:7">
      <c r="A1">
        <v>1</v>
      </c>
      <c r="B1">
        <v>6</v>
      </c>
      <c r="C1">
        <v>1</v>
      </c>
      <c r="D1">
        <v>6</v>
      </c>
      <c r="E1">
        <v>1</v>
      </c>
      <c r="F1">
        <v>6</v>
      </c>
    </row>
    <row r="2" spans="1:7">
      <c r="B2" t="s">
        <v>51</v>
      </c>
      <c r="C2" t="s">
        <v>52</v>
      </c>
      <c r="D2" t="s">
        <v>49</v>
      </c>
    </row>
    <row r="3" spans="1:7">
      <c r="A3" s="25" t="s">
        <v>53</v>
      </c>
      <c r="B3" s="25" t="s">
        <v>54</v>
      </c>
      <c r="C3" s="25" t="s">
        <v>55</v>
      </c>
      <c r="D3" s="25" t="s">
        <v>51</v>
      </c>
      <c r="E3" s="25" t="s">
        <v>56</v>
      </c>
      <c r="F3" s="25" t="s">
        <v>57</v>
      </c>
    </row>
    <row r="4" spans="1:7">
      <c r="A4">
        <v>0</v>
      </c>
      <c r="G4" t="s">
        <v>53</v>
      </c>
    </row>
    <row r="5" spans="1:7">
      <c r="A5">
        <v>6</v>
      </c>
      <c r="B5">
        <v>0</v>
      </c>
      <c r="G5" t="s">
        <v>54</v>
      </c>
    </row>
    <row r="6" spans="1:7">
      <c r="A6">
        <v>5</v>
      </c>
      <c r="B6">
        <v>5</v>
      </c>
      <c r="C6">
        <v>0</v>
      </c>
      <c r="G6" t="s">
        <v>55</v>
      </c>
    </row>
    <row r="7" spans="1:7">
      <c r="A7">
        <v>5</v>
      </c>
      <c r="B7">
        <v>3</v>
      </c>
      <c r="C7">
        <v>2</v>
      </c>
      <c r="D7">
        <v>0</v>
      </c>
      <c r="G7" t="s">
        <v>51</v>
      </c>
    </row>
    <row r="8" spans="1:7">
      <c r="A8">
        <v>5</v>
      </c>
      <c r="B8">
        <v>3</v>
      </c>
      <c r="C8">
        <v>6</v>
      </c>
      <c r="D8">
        <v>6</v>
      </c>
      <c r="E8">
        <v>0</v>
      </c>
      <c r="G8" t="s">
        <v>56</v>
      </c>
    </row>
    <row r="9" spans="1:7">
      <c r="A9">
        <v>7</v>
      </c>
      <c r="B9">
        <v>3</v>
      </c>
      <c r="C9">
        <v>4</v>
      </c>
      <c r="D9">
        <v>6</v>
      </c>
      <c r="E9">
        <v>4</v>
      </c>
      <c r="F9">
        <v>0</v>
      </c>
      <c r="G9" t="s">
        <v>57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B1" workbookViewId="0"/>
  </sheetViews>
  <sheetFormatPr baseColWidth="10" defaultRowHeight="15" x14ac:dyDescent="0"/>
  <sheetData>
    <row r="1" spans="1:7">
      <c r="A1">
        <v>1</v>
      </c>
      <c r="B1">
        <v>6</v>
      </c>
      <c r="C1">
        <v>1</v>
      </c>
      <c r="D1">
        <v>6</v>
      </c>
      <c r="E1">
        <v>1</v>
      </c>
      <c r="F1">
        <v>6</v>
      </c>
    </row>
    <row r="2" spans="1:7">
      <c r="A2" t="s">
        <v>75</v>
      </c>
      <c r="B2" t="s">
        <v>76</v>
      </c>
      <c r="C2" t="s">
        <v>77</v>
      </c>
      <c r="D2" t="s">
        <v>49</v>
      </c>
    </row>
    <row r="3" spans="1:7">
      <c r="A3">
        <v>1</v>
      </c>
      <c r="B3">
        <v>2</v>
      </c>
      <c r="C3">
        <v>3</v>
      </c>
      <c r="D3">
        <v>4</v>
      </c>
      <c r="E3">
        <v>5</v>
      </c>
      <c r="F3">
        <v>6</v>
      </c>
    </row>
    <row r="4" spans="1:7">
      <c r="A4">
        <v>0</v>
      </c>
      <c r="G4">
        <v>1</v>
      </c>
    </row>
    <row r="5" spans="1:7">
      <c r="A5">
        <v>3</v>
      </c>
      <c r="B5">
        <v>0</v>
      </c>
      <c r="G5">
        <v>2</v>
      </c>
    </row>
    <row r="6" spans="1:7">
      <c r="A6">
        <v>4</v>
      </c>
      <c r="B6">
        <v>2</v>
      </c>
      <c r="C6">
        <v>0</v>
      </c>
      <c r="G6">
        <v>3</v>
      </c>
    </row>
    <row r="7" spans="1:7">
      <c r="A7">
        <v>3</v>
      </c>
      <c r="B7">
        <v>2</v>
      </c>
      <c r="C7">
        <v>2</v>
      </c>
      <c r="D7">
        <v>0</v>
      </c>
      <c r="G7">
        <v>4</v>
      </c>
    </row>
    <row r="8" spans="1:7">
      <c r="A8">
        <v>3</v>
      </c>
      <c r="B8">
        <v>1</v>
      </c>
      <c r="C8">
        <v>4</v>
      </c>
      <c r="D8">
        <v>2</v>
      </c>
      <c r="E8">
        <v>0</v>
      </c>
      <c r="G8">
        <v>5</v>
      </c>
    </row>
    <row r="9" spans="1:7">
      <c r="A9">
        <v>4</v>
      </c>
      <c r="B9">
        <v>1</v>
      </c>
      <c r="C9">
        <v>4</v>
      </c>
      <c r="D9">
        <v>3</v>
      </c>
      <c r="E9">
        <v>2</v>
      </c>
      <c r="F9">
        <v>0</v>
      </c>
      <c r="G9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RowHeight="15" x14ac:dyDescent="0"/>
  <sheetData>
    <row r="1" spans="1:7">
      <c r="A1">
        <v>1</v>
      </c>
      <c r="B1">
        <v>6</v>
      </c>
      <c r="C1">
        <v>1</v>
      </c>
      <c r="D1">
        <v>6</v>
      </c>
      <c r="E1">
        <v>1</v>
      </c>
      <c r="F1">
        <v>6</v>
      </c>
    </row>
    <row r="2" spans="1:7">
      <c r="A2" t="s">
        <v>75</v>
      </c>
      <c r="B2" t="s">
        <v>76</v>
      </c>
      <c r="C2" t="s">
        <v>78</v>
      </c>
      <c r="D2" t="s">
        <v>49</v>
      </c>
    </row>
    <row r="3" spans="1:7">
      <c r="A3">
        <v>1</v>
      </c>
      <c r="B3">
        <v>2</v>
      </c>
      <c r="C3">
        <v>3</v>
      </c>
      <c r="D3">
        <v>4</v>
      </c>
      <c r="E3">
        <v>5</v>
      </c>
      <c r="F3">
        <v>6</v>
      </c>
    </row>
    <row r="4" spans="1:7">
      <c r="A4">
        <v>0</v>
      </c>
      <c r="G4">
        <v>1</v>
      </c>
    </row>
    <row r="5" spans="1:7">
      <c r="A5">
        <v>1</v>
      </c>
      <c r="B5">
        <v>0</v>
      </c>
      <c r="G5">
        <v>2</v>
      </c>
    </row>
    <row r="6" spans="1:7">
      <c r="A6">
        <v>1</v>
      </c>
      <c r="B6">
        <v>1</v>
      </c>
      <c r="C6">
        <v>0</v>
      </c>
      <c r="G6">
        <v>3</v>
      </c>
    </row>
    <row r="7" spans="1:7">
      <c r="A7">
        <v>1</v>
      </c>
      <c r="B7">
        <v>1</v>
      </c>
      <c r="C7">
        <v>1</v>
      </c>
      <c r="D7">
        <v>0</v>
      </c>
      <c r="G7">
        <v>4</v>
      </c>
    </row>
    <row r="8" spans="1:7">
      <c r="A8">
        <v>1</v>
      </c>
      <c r="B8">
        <v>0</v>
      </c>
      <c r="C8">
        <v>1</v>
      </c>
      <c r="D8">
        <v>1</v>
      </c>
      <c r="E8">
        <v>0</v>
      </c>
      <c r="G8">
        <v>5</v>
      </c>
    </row>
    <row r="9" spans="1:7">
      <c r="A9">
        <v>2</v>
      </c>
      <c r="B9">
        <v>1</v>
      </c>
      <c r="C9">
        <v>3</v>
      </c>
      <c r="D9">
        <v>2</v>
      </c>
      <c r="E9">
        <v>1</v>
      </c>
      <c r="F9">
        <v>0</v>
      </c>
      <c r="G9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RowHeight="15" x14ac:dyDescent="0"/>
  <sheetData>
    <row r="1" spans="1:7">
      <c r="A1">
        <v>1</v>
      </c>
      <c r="B1">
        <v>6</v>
      </c>
      <c r="C1">
        <v>1</v>
      </c>
      <c r="D1">
        <v>6</v>
      </c>
      <c r="E1">
        <v>1</v>
      </c>
      <c r="F1">
        <v>6</v>
      </c>
    </row>
    <row r="2" spans="1:7">
      <c r="A2" t="s">
        <v>75</v>
      </c>
      <c r="B2" t="s">
        <v>76</v>
      </c>
      <c r="C2" t="s">
        <v>79</v>
      </c>
      <c r="D2" t="s">
        <v>49</v>
      </c>
    </row>
    <row r="3" spans="1:7">
      <c r="A3">
        <v>1</v>
      </c>
      <c r="B3">
        <v>2</v>
      </c>
      <c r="C3">
        <v>3</v>
      </c>
      <c r="D3">
        <v>4</v>
      </c>
      <c r="E3">
        <v>5</v>
      </c>
      <c r="F3">
        <v>6</v>
      </c>
    </row>
    <row r="4" spans="1:7">
      <c r="A4">
        <v>0</v>
      </c>
      <c r="G4">
        <v>1</v>
      </c>
    </row>
    <row r="5" spans="1:7">
      <c r="A5">
        <v>2</v>
      </c>
      <c r="B5">
        <v>0</v>
      </c>
      <c r="G5">
        <v>2</v>
      </c>
    </row>
    <row r="6" spans="1:7">
      <c r="A6">
        <v>3</v>
      </c>
      <c r="B6">
        <v>1</v>
      </c>
      <c r="C6">
        <v>0</v>
      </c>
      <c r="G6">
        <v>3</v>
      </c>
    </row>
    <row r="7" spans="1:7">
      <c r="A7">
        <v>2</v>
      </c>
      <c r="B7">
        <v>1</v>
      </c>
      <c r="C7">
        <v>1</v>
      </c>
      <c r="D7">
        <v>0</v>
      </c>
      <c r="G7">
        <v>4</v>
      </c>
    </row>
    <row r="8" spans="1:7">
      <c r="A8">
        <v>2</v>
      </c>
      <c r="B8">
        <v>1</v>
      </c>
      <c r="C8">
        <v>3</v>
      </c>
      <c r="D8">
        <v>1</v>
      </c>
      <c r="E8">
        <v>0</v>
      </c>
      <c r="G8">
        <v>5</v>
      </c>
    </row>
    <row r="9" spans="1:7">
      <c r="A9">
        <v>2</v>
      </c>
      <c r="B9">
        <v>0</v>
      </c>
      <c r="C9">
        <v>1</v>
      </c>
      <c r="D9">
        <v>1</v>
      </c>
      <c r="E9">
        <v>1</v>
      </c>
      <c r="F9">
        <v>0</v>
      </c>
      <c r="G9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RowHeight="15" x14ac:dyDescent="0"/>
  <sheetData>
    <row r="1" spans="1:7">
      <c r="A1">
        <v>1</v>
      </c>
      <c r="B1">
        <v>6</v>
      </c>
      <c r="C1">
        <v>1</v>
      </c>
      <c r="D1">
        <v>6</v>
      </c>
      <c r="E1">
        <v>1</v>
      </c>
      <c r="F1">
        <v>6</v>
      </c>
    </row>
    <row r="2" spans="1:7">
      <c r="A2" t="s">
        <v>75</v>
      </c>
      <c r="B2" t="s">
        <v>76</v>
      </c>
      <c r="C2" t="s">
        <v>80</v>
      </c>
      <c r="D2" t="s">
        <v>49</v>
      </c>
    </row>
    <row r="3" spans="1:7">
      <c r="A3">
        <v>1</v>
      </c>
      <c r="B3">
        <v>2</v>
      </c>
      <c r="C3">
        <v>3</v>
      </c>
      <c r="D3">
        <v>4</v>
      </c>
      <c r="E3">
        <v>5</v>
      </c>
      <c r="F3">
        <v>6</v>
      </c>
    </row>
    <row r="4" spans="1:7">
      <c r="A4">
        <v>0</v>
      </c>
      <c r="G4">
        <v>1</v>
      </c>
    </row>
    <row r="5" spans="1:7">
      <c r="A5">
        <v>3</v>
      </c>
      <c r="B5">
        <v>0</v>
      </c>
      <c r="G5">
        <v>2</v>
      </c>
    </row>
    <row r="6" spans="1:7">
      <c r="A6">
        <v>4</v>
      </c>
      <c r="B6">
        <v>2</v>
      </c>
      <c r="C6">
        <v>0</v>
      </c>
      <c r="G6">
        <v>3</v>
      </c>
    </row>
    <row r="7" spans="1:7">
      <c r="A7">
        <v>3</v>
      </c>
      <c r="B7">
        <v>2</v>
      </c>
      <c r="C7">
        <v>2</v>
      </c>
      <c r="D7">
        <v>0</v>
      </c>
      <c r="G7">
        <v>4</v>
      </c>
    </row>
    <row r="8" spans="1:7">
      <c r="A8">
        <v>3</v>
      </c>
      <c r="B8">
        <v>1</v>
      </c>
      <c r="C8">
        <v>4</v>
      </c>
      <c r="D8">
        <v>2</v>
      </c>
      <c r="E8">
        <v>0</v>
      </c>
      <c r="G8">
        <v>5</v>
      </c>
    </row>
    <row r="9" spans="1:7">
      <c r="A9">
        <v>4</v>
      </c>
      <c r="B9">
        <v>1</v>
      </c>
      <c r="C9">
        <v>4</v>
      </c>
      <c r="D9">
        <v>3</v>
      </c>
      <c r="E9">
        <v>2</v>
      </c>
      <c r="F9">
        <v>0</v>
      </c>
      <c r="G9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11" sqref="D11"/>
    </sheetView>
  </sheetViews>
  <sheetFormatPr baseColWidth="10" defaultRowHeight="15" x14ac:dyDescent="0"/>
  <cols>
    <col min="1" max="1" width="20.83203125" customWidth="1"/>
  </cols>
  <sheetData>
    <row r="1" spans="1:4">
      <c r="A1" s="3" t="s">
        <v>81</v>
      </c>
    </row>
    <row r="2" spans="1:4">
      <c r="A2" s="3" t="s">
        <v>82</v>
      </c>
    </row>
    <row r="3" spans="1:4">
      <c r="A3" s="3" t="s">
        <v>83</v>
      </c>
      <c r="B3" t="s">
        <v>84</v>
      </c>
    </row>
    <row r="4" spans="1:4">
      <c r="A4" s="3" t="s">
        <v>85</v>
      </c>
      <c r="B4" t="s">
        <v>75</v>
      </c>
    </row>
    <row r="5" spans="1:4">
      <c r="A5" s="3" t="s">
        <v>86</v>
      </c>
      <c r="B5">
        <v>6</v>
      </c>
    </row>
    <row r="6" spans="1:4">
      <c r="A6" s="3"/>
    </row>
    <row r="7" spans="1:4">
      <c r="A7" s="3" t="s">
        <v>90</v>
      </c>
    </row>
    <row r="8" spans="1:4">
      <c r="A8" s="3"/>
    </row>
    <row r="9" spans="1:4">
      <c r="A9" s="3" t="s">
        <v>91</v>
      </c>
      <c r="B9" s="3">
        <v>1</v>
      </c>
      <c r="C9" s="3">
        <v>2</v>
      </c>
      <c r="D9" s="3">
        <v>3</v>
      </c>
    </row>
    <row r="10" spans="1:4">
      <c r="A10" s="3" t="s">
        <v>63</v>
      </c>
      <c r="B10" s="2">
        <v>37.900565351972958</v>
      </c>
      <c r="C10" s="2">
        <v>32.354319501338693</v>
      </c>
      <c r="D10" s="2">
        <v>17.70201224344801</v>
      </c>
    </row>
    <row r="11" spans="1:4">
      <c r="A11" s="3" t="s">
        <v>92</v>
      </c>
      <c r="B11" s="2">
        <v>37.900565351972958</v>
      </c>
      <c r="C11" s="2">
        <v>70.254884853311651</v>
      </c>
      <c r="D11" s="2">
        <v>87.956897096759661</v>
      </c>
    </row>
    <row r="30" spans="1:6">
      <c r="A30" s="3" t="s">
        <v>87</v>
      </c>
    </row>
    <row r="31" spans="1:6">
      <c r="A31" s="3" t="s">
        <v>88</v>
      </c>
      <c r="B31" s="3">
        <v>1</v>
      </c>
      <c r="C31" s="3">
        <v>2</v>
      </c>
      <c r="D31" s="3">
        <v>3</v>
      </c>
      <c r="E31" s="3">
        <v>4</v>
      </c>
      <c r="F31" s="3">
        <v>5</v>
      </c>
    </row>
    <row r="32" spans="1:6">
      <c r="A32" s="3" t="s">
        <v>89</v>
      </c>
      <c r="B32" s="36">
        <v>1.1299765401691295</v>
      </c>
      <c r="C32" s="36">
        <v>0.96461943694320496</v>
      </c>
      <c r="D32" s="36">
        <v>0.52777203619844371</v>
      </c>
      <c r="E32" s="36">
        <v>0.31835761714272198</v>
      </c>
      <c r="F32" s="36">
        <v>4.0698339546217363E-2</v>
      </c>
    </row>
    <row r="33" spans="1:6">
      <c r="A33" s="3">
        <v>1</v>
      </c>
      <c r="B33" s="36">
        <v>0.21376062073140562</v>
      </c>
      <c r="C33" s="36">
        <v>0.8227493032895512</v>
      </c>
      <c r="D33" s="36">
        <v>-0.21726956668747696</v>
      </c>
      <c r="E33" s="36">
        <v>1.9023582840248368E-2</v>
      </c>
      <c r="F33" s="36">
        <v>4.8178714769535882E-3</v>
      </c>
    </row>
    <row r="34" spans="1:6">
      <c r="A34" s="3">
        <v>2</v>
      </c>
      <c r="B34" s="36">
        <v>-0.21134290428584354</v>
      </c>
      <c r="C34" s="36">
        <v>-0.21596274178087208</v>
      </c>
      <c r="D34" s="36">
        <v>-0.12570941966717269</v>
      </c>
      <c r="E34" s="36">
        <v>-0.20787444434467572</v>
      </c>
      <c r="F34" s="36">
        <v>0.15360998172532683</v>
      </c>
    </row>
    <row r="35" spans="1:6">
      <c r="A35" s="3">
        <v>3</v>
      </c>
      <c r="B35" s="36">
        <v>0.67870549443198092</v>
      </c>
      <c r="C35" s="36">
        <v>-0.42002431237440663</v>
      </c>
      <c r="D35" s="36">
        <v>-0.19237025627067872</v>
      </c>
      <c r="E35" s="36">
        <v>-0.12925190855166316</v>
      </c>
      <c r="F35" s="36">
        <v>-6.9940334353065042E-2</v>
      </c>
    </row>
    <row r="36" spans="1:6">
      <c r="A36" s="3">
        <v>4</v>
      </c>
      <c r="B36" s="36">
        <v>0.2960241748774185</v>
      </c>
      <c r="C36" s="36">
        <v>-6.9905801555425445E-2</v>
      </c>
      <c r="D36" s="36">
        <v>0.45492079165674837</v>
      </c>
      <c r="E36" s="36">
        <v>0.30934158540967555</v>
      </c>
      <c r="F36" s="36">
        <v>4.8589295829100328E-2</v>
      </c>
    </row>
    <row r="37" spans="1:6">
      <c r="A37" s="3">
        <v>5</v>
      </c>
      <c r="B37" s="36">
        <v>-0.405095710828966</v>
      </c>
      <c r="C37" s="36">
        <v>0.10424961166371127</v>
      </c>
      <c r="D37" s="36">
        <v>0.37003956058983545</v>
      </c>
      <c r="E37" s="36">
        <v>-0.28052929195672205</v>
      </c>
      <c r="F37" s="36">
        <v>-8.3226915939104501E-2</v>
      </c>
    </row>
    <row r="38" spans="1:6">
      <c r="A38" s="3">
        <v>6</v>
      </c>
      <c r="B38" s="36">
        <v>-0.57205167492599562</v>
      </c>
      <c r="C38" s="36">
        <v>-0.22110605924197788</v>
      </c>
      <c r="D38" s="36">
        <v>-0.28961110962125525</v>
      </c>
      <c r="E38" s="36">
        <v>0.2892904766031465</v>
      </c>
      <c r="F38" s="36">
        <v>-5.3849898789807858E-2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Distanza radice quadrata</vt:lpstr>
      <vt:lpstr>Chi2</vt:lpstr>
      <vt:lpstr>Funzione di Kosambi</vt:lpstr>
      <vt:lpstr>GD</vt:lpstr>
      <vt:lpstr>GD (2)</vt:lpstr>
      <vt:lpstr>Locus1 GD</vt:lpstr>
      <vt:lpstr>Locus2 GD</vt:lpstr>
      <vt:lpstr>Tot GD</vt:lpstr>
      <vt:lpstr>PCoA</vt:lpstr>
      <vt:lpstr>D (2)</vt:lpstr>
      <vt:lpstr>D</vt:lpstr>
    </vt:vector>
  </TitlesOfParts>
  <Company>DIPROVE - Università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Geuna</dc:creator>
  <cp:lastModifiedBy>Filippo Geuna</cp:lastModifiedBy>
  <dcterms:created xsi:type="dcterms:W3CDTF">2012-11-06T11:47:47Z</dcterms:created>
  <dcterms:modified xsi:type="dcterms:W3CDTF">2015-03-31T14:13:08Z</dcterms:modified>
</cp:coreProperties>
</file>